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usk\Dropbox\Data\food book\book\"/>
    </mc:Choice>
  </mc:AlternateContent>
  <xr:revisionPtr revIDLastSave="0" documentId="13_ncr:1_{AE992C90-4E36-4648-8CC2-928AB244F01C}" xr6:coauthVersionLast="36" xr6:coauthVersionMax="36" xr10:uidLastSave="{00000000-0000-0000-0000-000000000000}"/>
  <bookViews>
    <workbookView xWindow="0" yWindow="0" windowWidth="28800" windowHeight="11325" xr2:uid="{C7D047C2-9E13-44D3-9B72-E7EF36D45229}"/>
  </bookViews>
  <sheets>
    <sheet name="Sheet1" sheetId="1" r:id="rId1"/>
    <sheet name="Sheet2" sheetId="2" r:id="rId2"/>
  </sheets>
  <definedNames>
    <definedName name="solver_adj" localSheetId="0" hidden="1">Sheet1!$M$9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Sheet1!$O$13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S4" i="1"/>
  <c r="Q3" i="1"/>
  <c r="I13" i="1" l="1"/>
  <c r="I12" i="1"/>
  <c r="I11" i="1"/>
  <c r="F13" i="1"/>
  <c r="R19" i="2"/>
  <c r="R18" i="2"/>
  <c r="P19" i="2"/>
  <c r="O19" i="2"/>
  <c r="N19" i="2"/>
  <c r="M19" i="2"/>
  <c r="L19" i="2"/>
  <c r="K19" i="2"/>
  <c r="P18" i="2"/>
  <c r="O18" i="2"/>
  <c r="N18" i="2"/>
  <c r="M18" i="2"/>
  <c r="L18" i="2"/>
  <c r="K18" i="2"/>
  <c r="J19" i="2"/>
  <c r="J18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AD7" i="2"/>
  <c r="AC7" i="2"/>
  <c r="AB7" i="2"/>
  <c r="AA7" i="2"/>
  <c r="Z7" i="2"/>
  <c r="Y7" i="2"/>
  <c r="X7" i="2"/>
  <c r="AD6" i="2"/>
  <c r="AC6" i="2"/>
  <c r="AB6" i="2"/>
  <c r="AA6" i="2"/>
  <c r="Z6" i="2"/>
  <c r="Y6" i="2"/>
  <c r="X6" i="2"/>
  <c r="M10" i="1" l="1"/>
  <c r="M4" i="1"/>
  <c r="G10" i="1"/>
  <c r="J10" i="1"/>
  <c r="J9" i="1"/>
  <c r="Q9" i="1" s="1"/>
  <c r="G11" i="1" l="1"/>
  <c r="E11" i="1" s="1"/>
  <c r="J11" i="1" s="1"/>
  <c r="K11" i="1" s="1"/>
  <c r="L11" i="1" s="1"/>
  <c r="G12" i="1"/>
  <c r="E12" i="1" s="1"/>
  <c r="J12" i="1" s="1"/>
  <c r="K12" i="1" s="1"/>
  <c r="L12" i="1" s="1"/>
  <c r="N9" i="1"/>
  <c r="K10" i="1"/>
  <c r="L10" i="1" s="1"/>
  <c r="Q10" i="1"/>
  <c r="R10" i="1" s="1"/>
  <c r="S10" i="1" s="1"/>
  <c r="N10" i="1"/>
  <c r="O10" i="1" s="1"/>
  <c r="G9" i="1"/>
  <c r="G13" i="1" s="1"/>
  <c r="E13" i="1" s="1"/>
  <c r="J13" i="1" s="1"/>
  <c r="K13" i="1" s="1"/>
  <c r="L13" i="1" s="1"/>
  <c r="F7" i="1" l="1"/>
  <c r="J4" i="1"/>
  <c r="J3" i="1"/>
  <c r="G4" i="1"/>
  <c r="G3" i="1"/>
  <c r="G7" i="1" s="1"/>
  <c r="E7" i="1" l="1"/>
  <c r="J7" i="1" s="1"/>
  <c r="K7" i="1" s="1"/>
  <c r="L7" i="1" s="1"/>
  <c r="Q4" i="1"/>
  <c r="R4" i="1" s="1"/>
  <c r="N4" i="1"/>
  <c r="G5" i="1"/>
  <c r="E5" i="1" s="1"/>
  <c r="J5" i="1" s="1"/>
  <c r="G6" i="1"/>
  <c r="E6" i="1" s="1"/>
  <c r="J6" i="1" s="1"/>
  <c r="K6" i="1" s="1"/>
  <c r="L6" i="1" s="1"/>
  <c r="N3" i="1"/>
  <c r="K4" i="1"/>
  <c r="L4" i="1" s="1"/>
  <c r="O4" i="1" l="1"/>
  <c r="K5" i="1" l="1"/>
  <c r="L5" i="1" s="1"/>
</calcChain>
</file>

<file path=xl/sharedStrings.xml><?xml version="1.0" encoding="utf-8"?>
<sst xmlns="http://schemas.openxmlformats.org/spreadsheetml/2006/main" count="50" uniqueCount="38">
  <si>
    <t>Species</t>
  </si>
  <si>
    <t>Chicken</t>
  </si>
  <si>
    <t>Population (1000s)</t>
  </si>
  <si>
    <t>Per-Capita Consumption (carcass wt)</t>
  </si>
  <si>
    <t>Per-capita (retail wt)</t>
  </si>
  <si>
    <t>Year</t>
  </si>
  <si>
    <t>1970-79</t>
  </si>
  <si>
    <t>2010-19</t>
  </si>
  <si>
    <t>scenario</t>
  </si>
  <si>
    <t>actual</t>
  </si>
  <si>
    <t xml:space="preserve">carcass wt lbs/head </t>
  </si>
  <si>
    <t>head (million) consumed</t>
  </si>
  <si>
    <t>estimated</t>
  </si>
  <si>
    <t>2010-19 head with 1970's productivity</t>
  </si>
  <si>
    <t>2010-19 head with 1970's population</t>
  </si>
  <si>
    <t>2010-19 head with 1970's consumption</t>
  </si>
  <si>
    <t>cattle</t>
  </si>
  <si>
    <t>GHG emissions</t>
  </si>
  <si>
    <t>https://www.epa.gov/sites/production/files/2021-04/documents/us-ghg-inventory-2021-chapter-5-agriculture.pdf</t>
  </si>
  <si>
    <t>Poultry</t>
  </si>
  <si>
    <t>Beef Cattle</t>
  </si>
  <si>
    <t>Enteric Fermentation (MMT Co2 Eq)</t>
  </si>
  <si>
    <t>Manure Management (MMT C02 eq) from Ch4</t>
  </si>
  <si>
    <t>Manure Management (MMT C02 eq) from N20</t>
  </si>
  <si>
    <t>Slaughter</t>
  </si>
  <si>
    <t>(head, 1000)</t>
  </si>
  <si>
    <t>poultry1 (broiler+other chicken+turkey)</t>
  </si>
  <si>
    <t>poultry2 (broiler+turkey)</t>
  </si>
  <si>
    <t>sum</t>
  </si>
  <si>
    <t>emmision/head</t>
  </si>
  <si>
    <t>MMT c02 eq / head</t>
  </si>
  <si>
    <t>kg co2 eq/head</t>
  </si>
  <si>
    <t>animal/person</t>
  </si>
  <si>
    <t>kg co2/head</t>
  </si>
  <si>
    <t>change (head)</t>
  </si>
  <si>
    <t>change GHG</t>
  </si>
  <si>
    <t>change</t>
  </si>
  <si>
    <t>Total US Consumption (million 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</si>
</sst>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000_);_(* \(#,##0.000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43" fontId="0" fillId="0" borderId="0" xfId="0" applyNumberFormat="1"/>
    <xf numFmtId="164" fontId="0" fillId="0" borderId="0" xfId="1" applyNumberFormat="1" applyFont="1"/>
    <xf numFmtId="43" fontId="0" fillId="0" borderId="0" xfId="1" applyNumberFormat="1" applyFont="1"/>
    <xf numFmtId="0" fontId="2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pa.gov/sites/production/files/2021-04/documents/us-ghg-inventory-2021-chapter-5-agricultu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48DE-6DE9-45DD-B5C4-FF2674F06CE6}">
  <dimension ref="B1:T15"/>
  <sheetViews>
    <sheetView tabSelected="1" topLeftCell="E1" workbookViewId="0">
      <selection activeCell="L16" sqref="L16"/>
    </sheetView>
  </sheetViews>
  <sheetFormatPr defaultRowHeight="15" x14ac:dyDescent="0.25"/>
  <cols>
    <col min="4" max="4" width="42.140625" bestFit="1" customWidth="1"/>
    <col min="5" max="5" width="29.42578125" bestFit="1" customWidth="1"/>
    <col min="6" max="6" width="15.7109375" customWidth="1"/>
    <col min="7" max="7" width="34.140625" bestFit="1" customWidth="1"/>
    <col min="8" max="8" width="19.5703125" bestFit="1" customWidth="1"/>
    <col min="9" max="9" width="18.140625" bestFit="1" customWidth="1"/>
    <col min="10" max="10" width="23.5703125" bestFit="1" customWidth="1"/>
    <col min="12" max="12" width="18" bestFit="1" customWidth="1"/>
    <col min="13" max="13" width="15.28515625" bestFit="1" customWidth="1"/>
    <col min="14" max="14" width="12" bestFit="1" customWidth="1"/>
    <col min="15" max="15" width="11.28515625" bestFit="1" customWidth="1"/>
    <col min="17" max="17" width="16.85546875" bestFit="1" customWidth="1"/>
    <col min="18" max="18" width="13.7109375" bestFit="1" customWidth="1"/>
  </cols>
  <sheetData>
    <row r="1" spans="2:20" x14ac:dyDescent="0.25">
      <c r="J1" t="s">
        <v>12</v>
      </c>
    </row>
    <row r="2" spans="2:20" x14ac:dyDescent="0.25">
      <c r="B2" t="s">
        <v>0</v>
      </c>
      <c r="C2" t="s">
        <v>5</v>
      </c>
      <c r="D2" t="s">
        <v>8</v>
      </c>
      <c r="E2" t="s">
        <v>37</v>
      </c>
      <c r="F2" t="s">
        <v>2</v>
      </c>
      <c r="G2" t="s">
        <v>3</v>
      </c>
      <c r="H2" t="s">
        <v>4</v>
      </c>
      <c r="I2" t="s">
        <v>10</v>
      </c>
      <c r="J2" t="s">
        <v>11</v>
      </c>
      <c r="K2" t="s">
        <v>36</v>
      </c>
      <c r="M2" t="s">
        <v>33</v>
      </c>
      <c r="Q2" t="s">
        <v>32</v>
      </c>
      <c r="R2" t="s">
        <v>34</v>
      </c>
      <c r="S2" t="s">
        <v>35</v>
      </c>
    </row>
    <row r="3" spans="2:20" x14ac:dyDescent="0.25">
      <c r="B3" t="s">
        <v>1</v>
      </c>
      <c r="C3" t="s">
        <v>6</v>
      </c>
      <c r="D3" t="s">
        <v>9</v>
      </c>
      <c r="E3">
        <v>8469.3468203104003</v>
      </c>
      <c r="F3">
        <v>215063.3</v>
      </c>
      <c r="G3">
        <f>E3*1000000/(F3*1000)</f>
        <v>39.380716376575641</v>
      </c>
      <c r="H3">
        <v>38.9</v>
      </c>
      <c r="I3">
        <v>2.72</v>
      </c>
      <c r="J3">
        <f>E3/I3</f>
        <v>3113.7304486435291</v>
      </c>
      <c r="M3" s="3">
        <v>11.1</v>
      </c>
      <c r="N3" s="1">
        <f>J3*M3</f>
        <v>34562.407979943171</v>
      </c>
      <c r="Q3" s="3">
        <f>J3*1000000/(F3*1000)</f>
        <v>14.478204550211631</v>
      </c>
    </row>
    <row r="4" spans="2:20" x14ac:dyDescent="0.25">
      <c r="B4" t="s">
        <v>1</v>
      </c>
      <c r="C4" t="s">
        <v>7</v>
      </c>
      <c r="D4" t="s">
        <v>9</v>
      </c>
      <c r="E4">
        <v>32353.916240000002</v>
      </c>
      <c r="F4">
        <v>319640.92000000004</v>
      </c>
      <c r="G4">
        <f>E4*1000000/(F4*1000)</f>
        <v>101.21956925915492</v>
      </c>
      <c r="H4">
        <v>86.9</v>
      </c>
      <c r="I4">
        <v>4.53</v>
      </c>
      <c r="J4">
        <f>E4/I4</f>
        <v>7142.144865342163</v>
      </c>
      <c r="K4">
        <f>J4-J3</f>
        <v>4028.4144166986339</v>
      </c>
      <c r="L4" s="1">
        <f>K4*M$3*(1000000/1000000000)</f>
        <v>44.715400025354839</v>
      </c>
      <c r="M4" s="1">
        <f>M3</f>
        <v>11.1</v>
      </c>
      <c r="N4" s="1">
        <f>J4*M4</f>
        <v>79277.808005298008</v>
      </c>
      <c r="O4" s="1">
        <f>N4-N3</f>
        <v>44715.400025354837</v>
      </c>
      <c r="Q4" s="3">
        <f>J4*1000000/(F4*1000)</f>
        <v>22.344275774647883</v>
      </c>
      <c r="R4" s="1">
        <f>Q4-Q3</f>
        <v>7.8660712244362525</v>
      </c>
      <c r="S4">
        <f>R4*M3</f>
        <v>87.313390591242396</v>
      </c>
    </row>
    <row r="5" spans="2:20" x14ac:dyDescent="0.25">
      <c r="D5" t="s">
        <v>13</v>
      </c>
      <c r="E5">
        <f>G5*F5*1000/1000000</f>
        <v>32353.916240000002</v>
      </c>
      <c r="F5">
        <v>319640.92000000004</v>
      </c>
      <c r="G5">
        <f>G4</f>
        <v>101.21956925915492</v>
      </c>
      <c r="H5">
        <v>82.2</v>
      </c>
      <c r="I5">
        <v>2.72</v>
      </c>
      <c r="J5">
        <f>E5/I5</f>
        <v>11894.822147058823</v>
      </c>
      <c r="K5">
        <f>J5-J4</f>
        <v>4752.6772817166602</v>
      </c>
      <c r="L5" s="1">
        <f t="shared" ref="L5:L7" si="0">K5*M$3*(1000000/1000000000)</f>
        <v>52.754717827054925</v>
      </c>
      <c r="Q5" s="1"/>
    </row>
    <row r="6" spans="2:20" x14ac:dyDescent="0.25">
      <c r="D6" t="s">
        <v>14</v>
      </c>
      <c r="E6">
        <f>G6*F6*1000/1000000</f>
        <v>21768.614589452412</v>
      </c>
      <c r="F6">
        <v>215063.3</v>
      </c>
      <c r="G6">
        <f>G4</f>
        <v>101.21956925915492</v>
      </c>
      <c r="I6">
        <v>4.53</v>
      </c>
      <c r="J6">
        <f>E6/I6</f>
        <v>4805.4336842058301</v>
      </c>
      <c r="K6">
        <f>J6-J4</f>
        <v>-2336.7111811363329</v>
      </c>
      <c r="L6" s="1">
        <f t="shared" si="0"/>
        <v>-25.937494110613294</v>
      </c>
      <c r="Q6" s="1"/>
    </row>
    <row r="7" spans="2:20" x14ac:dyDescent="0.25">
      <c r="D7" t="s">
        <v>15</v>
      </c>
      <c r="E7">
        <f>G7*F7*1000/1000000</f>
        <v>12587.688412867707</v>
      </c>
      <c r="F7">
        <f>F5</f>
        <v>319640.92000000004</v>
      </c>
      <c r="G7">
        <f>G3</f>
        <v>39.380716376575641</v>
      </c>
      <c r="I7">
        <v>4.53</v>
      </c>
      <c r="J7">
        <f>E7/I7</f>
        <v>2778.7391639884559</v>
      </c>
      <c r="K7">
        <f>J7-J4</f>
        <v>-4363.4057013537076</v>
      </c>
      <c r="L7" s="1">
        <f t="shared" si="0"/>
        <v>-48.433803285026151</v>
      </c>
      <c r="Q7" s="1"/>
    </row>
    <row r="8" spans="2:20" x14ac:dyDescent="0.25">
      <c r="Q8" s="1"/>
    </row>
    <row r="9" spans="2:20" x14ac:dyDescent="0.25">
      <c r="B9" t="s">
        <v>16</v>
      </c>
      <c r="C9" t="s">
        <v>6</v>
      </c>
      <c r="D9" t="s">
        <v>9</v>
      </c>
      <c r="E9">
        <v>24986.099116000001</v>
      </c>
      <c r="F9">
        <v>215063.3</v>
      </c>
      <c r="G9">
        <f>E9*1000000/(F9*1000)</f>
        <v>116.18020887803731</v>
      </c>
      <c r="H9">
        <v>86</v>
      </c>
      <c r="I9">
        <v>617</v>
      </c>
      <c r="J9">
        <f>E9/I9</f>
        <v>40.496108777957865</v>
      </c>
      <c r="M9" s="1">
        <v>8047</v>
      </c>
      <c r="N9">
        <f>M9*J9</f>
        <v>325872.18733622693</v>
      </c>
      <c r="Q9" s="3">
        <f>J9*1000000/(F9*1000)</f>
        <v>0.18829855571805076</v>
      </c>
      <c r="T9" s="1"/>
    </row>
    <row r="10" spans="2:20" x14ac:dyDescent="0.25">
      <c r="C10" t="s">
        <v>7</v>
      </c>
      <c r="D10" t="s">
        <v>9</v>
      </c>
      <c r="E10">
        <v>25879.15625</v>
      </c>
      <c r="F10">
        <v>319640.92000000004</v>
      </c>
      <c r="G10">
        <f>E10*1000000/(F10*1000)</f>
        <v>80.963214127903257</v>
      </c>
      <c r="H10">
        <v>56.7</v>
      </c>
      <c r="I10">
        <v>804.7</v>
      </c>
      <c r="J10">
        <f>E10/I10</f>
        <v>32.160005281471356</v>
      </c>
      <c r="K10">
        <f>J10-J9</f>
        <v>-8.3361034964865084</v>
      </c>
      <c r="L10" s="1">
        <f>K10*M9*(1000000/1000000000)</f>
        <v>-67.080624836226946</v>
      </c>
      <c r="M10">
        <f>M9</f>
        <v>8047</v>
      </c>
      <c r="N10">
        <f>M10*J10</f>
        <v>258791.5625</v>
      </c>
      <c r="O10" s="1">
        <f>N10-N9</f>
        <v>-67080.624836226925</v>
      </c>
      <c r="Q10" s="3">
        <f>J10*1000000/(F10*1000)</f>
        <v>0.10061291677383281</v>
      </c>
      <c r="R10" s="1">
        <f>Q10-Q9</f>
        <v>-8.768563894421795E-2</v>
      </c>
      <c r="S10">
        <f>R10*M9</f>
        <v>-705.60633658412189</v>
      </c>
      <c r="T10" s="1"/>
    </row>
    <row r="11" spans="2:20" x14ac:dyDescent="0.25">
      <c r="D11" t="s">
        <v>13</v>
      </c>
      <c r="E11">
        <f>G11*F11*1000/1000000</f>
        <v>25879.156249999996</v>
      </c>
      <c r="F11">
        <v>319640.92000000004</v>
      </c>
      <c r="G11">
        <f>G10</f>
        <v>80.963214127903257</v>
      </c>
      <c r="H11">
        <v>82.2</v>
      </c>
      <c r="I11">
        <f>I9</f>
        <v>617</v>
      </c>
      <c r="J11">
        <f>E11/I11</f>
        <v>41.943527147487842</v>
      </c>
      <c r="K11">
        <f>J11-J10</f>
        <v>9.7835218660164855</v>
      </c>
      <c r="L11" s="1">
        <f>K11*M$9*(1000000/1000000000)</f>
        <v>78.72800045583466</v>
      </c>
    </row>
    <row r="12" spans="2:20" x14ac:dyDescent="0.25">
      <c r="D12" t="s">
        <v>14</v>
      </c>
      <c r="E12">
        <f>G12*F12*1000/1000000</f>
        <v>17412.216008953495</v>
      </c>
      <c r="F12">
        <v>215063.3</v>
      </c>
      <c r="G12">
        <f>G10</f>
        <v>80.963214127903257</v>
      </c>
      <c r="I12">
        <f>I10</f>
        <v>804.7</v>
      </c>
      <c r="J12">
        <f>E12/I12</f>
        <v>21.638145904005835</v>
      </c>
      <c r="K12">
        <f>J12-J10</f>
        <v>-10.521859377465521</v>
      </c>
      <c r="L12" s="1">
        <f>K12*M$9*(1000000/1000000000)</f>
        <v>-84.669402410465054</v>
      </c>
    </row>
    <row r="13" spans="2:20" x14ac:dyDescent="0.25">
      <c r="D13" t="s">
        <v>15</v>
      </c>
      <c r="E13">
        <f>G13*F13*1000/1000000</f>
        <v>37135.948851568013</v>
      </c>
      <c r="F13">
        <f>F11</f>
        <v>319640.92000000004</v>
      </c>
      <c r="G13">
        <f>G9</f>
        <v>116.18020887803731</v>
      </c>
      <c r="I13">
        <f>I10</f>
        <v>804.7</v>
      </c>
      <c r="J13">
        <f>E13/I13</f>
        <v>46.148811795163432</v>
      </c>
      <c r="K13">
        <f>J13-J10</f>
        <v>13.988806513692076</v>
      </c>
      <c r="L13" s="1">
        <f>K13*M$9*(1000000/1000000000)</f>
        <v>112.56792601568013</v>
      </c>
    </row>
    <row r="15" spans="2:20" x14ac:dyDescent="0.25">
      <c r="L15" s="1">
        <f>L10+L4</f>
        <v>-22.365224810872107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96E04-E9A6-451F-BD3D-3B89C447E7E8}">
  <dimension ref="A1:AD22"/>
  <sheetViews>
    <sheetView workbookViewId="0">
      <selection activeCell="A2" sqref="A2"/>
    </sheetView>
  </sheetViews>
  <sheetFormatPr defaultRowHeight="15" x14ac:dyDescent="0.25"/>
  <cols>
    <col min="1" max="1" width="32.42578125" customWidth="1"/>
    <col min="2" max="2" width="11.28515625" bestFit="1" customWidth="1"/>
    <col min="3" max="8" width="11" bestFit="1" customWidth="1"/>
    <col min="10" max="16" width="11.28515625" customWidth="1"/>
    <col min="18" max="18" width="9.5703125" bestFit="1" customWidth="1"/>
  </cols>
  <sheetData>
    <row r="1" spans="1:30" x14ac:dyDescent="0.25">
      <c r="A1" t="s">
        <v>17</v>
      </c>
    </row>
    <row r="2" spans="1:30" x14ac:dyDescent="0.25">
      <c r="A2" s="4" t="s">
        <v>18</v>
      </c>
    </row>
    <row r="4" spans="1:30" x14ac:dyDescent="0.25">
      <c r="B4" t="s">
        <v>21</v>
      </c>
      <c r="I4" t="s">
        <v>22</v>
      </c>
      <c r="P4" t="s">
        <v>23</v>
      </c>
      <c r="X4" t="s">
        <v>28</v>
      </c>
    </row>
    <row r="5" spans="1:30" x14ac:dyDescent="0.25">
      <c r="B5">
        <v>1990</v>
      </c>
      <c r="C5">
        <v>2005</v>
      </c>
      <c r="D5">
        <v>2015</v>
      </c>
      <c r="E5">
        <v>2016</v>
      </c>
      <c r="F5">
        <v>2017</v>
      </c>
      <c r="G5">
        <v>2018</v>
      </c>
      <c r="H5">
        <v>2019</v>
      </c>
      <c r="I5">
        <v>1990</v>
      </c>
      <c r="J5">
        <v>2005</v>
      </c>
      <c r="K5">
        <v>2015</v>
      </c>
      <c r="L5">
        <v>2016</v>
      </c>
      <c r="M5">
        <v>2017</v>
      </c>
      <c r="N5">
        <v>2018</v>
      </c>
      <c r="O5">
        <v>2019</v>
      </c>
      <c r="P5">
        <v>1990</v>
      </c>
      <c r="Q5">
        <v>2005</v>
      </c>
      <c r="R5">
        <v>2015</v>
      </c>
      <c r="S5">
        <v>2016</v>
      </c>
      <c r="T5">
        <v>2017</v>
      </c>
      <c r="U5">
        <v>2018</v>
      </c>
      <c r="V5">
        <v>2019</v>
      </c>
      <c r="X5">
        <v>1990</v>
      </c>
      <c r="Y5">
        <v>2005</v>
      </c>
      <c r="Z5">
        <v>2015</v>
      </c>
      <c r="AA5">
        <v>2016</v>
      </c>
      <c r="AB5">
        <v>2017</v>
      </c>
      <c r="AC5">
        <v>2018</v>
      </c>
      <c r="AD5">
        <v>2019</v>
      </c>
    </row>
    <row r="6" spans="1:30" x14ac:dyDescent="0.25">
      <c r="A6" t="s">
        <v>20</v>
      </c>
      <c r="B6">
        <v>119.1</v>
      </c>
      <c r="C6">
        <v>125.2</v>
      </c>
      <c r="D6">
        <v>118</v>
      </c>
      <c r="E6">
        <v>123</v>
      </c>
      <c r="F6">
        <v>126.3</v>
      </c>
      <c r="G6">
        <v>128.1</v>
      </c>
      <c r="H6">
        <v>129.1</v>
      </c>
      <c r="I6">
        <v>3.1</v>
      </c>
      <c r="J6">
        <v>3.3</v>
      </c>
      <c r="K6">
        <v>3.1</v>
      </c>
      <c r="L6">
        <v>3.3</v>
      </c>
      <c r="M6">
        <v>3.4</v>
      </c>
      <c r="N6">
        <v>3.4</v>
      </c>
      <c r="O6">
        <v>3.4</v>
      </c>
      <c r="P6">
        <v>5.9</v>
      </c>
      <c r="Q6">
        <v>7.2</v>
      </c>
      <c r="R6">
        <v>7.7</v>
      </c>
      <c r="S6">
        <v>8.1</v>
      </c>
      <c r="T6">
        <v>8.6</v>
      </c>
      <c r="U6">
        <v>9.1999999999999993</v>
      </c>
      <c r="V6">
        <v>9.4</v>
      </c>
      <c r="X6">
        <f>B6+I6+P6</f>
        <v>128.1</v>
      </c>
      <c r="Y6">
        <f t="shared" ref="Y6:AD6" si="0">C6+J6+Q6</f>
        <v>135.69999999999999</v>
      </c>
      <c r="Z6">
        <f t="shared" si="0"/>
        <v>128.79999999999998</v>
      </c>
      <c r="AA6">
        <f t="shared" si="0"/>
        <v>134.4</v>
      </c>
      <c r="AB6">
        <f t="shared" si="0"/>
        <v>138.29999999999998</v>
      </c>
      <c r="AC6">
        <f t="shared" si="0"/>
        <v>140.69999999999999</v>
      </c>
      <c r="AD6">
        <f t="shared" si="0"/>
        <v>141.9</v>
      </c>
    </row>
    <row r="7" spans="1:30" x14ac:dyDescent="0.25">
      <c r="A7" t="s">
        <v>19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3.3</v>
      </c>
      <c r="J7">
        <v>3.2</v>
      </c>
      <c r="K7">
        <v>3.4</v>
      </c>
      <c r="L7">
        <v>3.4</v>
      </c>
      <c r="M7">
        <v>3.4</v>
      </c>
      <c r="N7">
        <v>3.5</v>
      </c>
      <c r="O7">
        <v>3.6</v>
      </c>
      <c r="P7">
        <v>1.4</v>
      </c>
      <c r="Q7">
        <v>1.6</v>
      </c>
      <c r="R7">
        <v>1.8</v>
      </c>
      <c r="S7">
        <v>1.9</v>
      </c>
      <c r="T7">
        <v>2</v>
      </c>
      <c r="U7">
        <v>2</v>
      </c>
      <c r="V7">
        <v>2.1</v>
      </c>
      <c r="X7">
        <f>B7+I7+P7</f>
        <v>4.6999999999999993</v>
      </c>
      <c r="Y7">
        <f t="shared" ref="Y7" si="1">C7+J7+Q7</f>
        <v>4.8000000000000007</v>
      </c>
      <c r="Z7">
        <f t="shared" ref="Z7" si="2">D7+K7+R7</f>
        <v>5.2</v>
      </c>
      <c r="AA7">
        <f t="shared" ref="AA7" si="3">E7+L7+S7</f>
        <v>5.3</v>
      </c>
      <c r="AB7">
        <f t="shared" ref="AB7" si="4">F7+M7+T7</f>
        <v>5.4</v>
      </c>
      <c r="AC7">
        <f t="shared" ref="AC7" si="5">G7+N7+U7</f>
        <v>5.5</v>
      </c>
      <c r="AD7">
        <f t="shared" ref="AD7" si="6">H7+O7+V7</f>
        <v>5.7</v>
      </c>
    </row>
    <row r="10" spans="1:30" x14ac:dyDescent="0.25">
      <c r="B10" t="s">
        <v>25</v>
      </c>
    </row>
    <row r="11" spans="1:30" x14ac:dyDescent="0.25">
      <c r="A11" t="s">
        <v>24</v>
      </c>
      <c r="B11">
        <v>1990</v>
      </c>
      <c r="C11">
        <v>2005</v>
      </c>
      <c r="D11">
        <v>2015</v>
      </c>
      <c r="E11">
        <v>2016</v>
      </c>
      <c r="F11">
        <v>2017</v>
      </c>
      <c r="G11">
        <v>2018</v>
      </c>
      <c r="H11">
        <v>2019</v>
      </c>
    </row>
    <row r="12" spans="1:30" x14ac:dyDescent="0.25">
      <c r="A12" t="s">
        <v>16</v>
      </c>
      <c r="B12">
        <v>33242.5</v>
      </c>
      <c r="C12">
        <v>32387.599999999995</v>
      </c>
      <c r="D12">
        <v>28751.599999999999</v>
      </c>
      <c r="E12">
        <v>30578.2</v>
      </c>
      <c r="F12">
        <v>32189.4</v>
      </c>
      <c r="G12">
        <v>33004.699999999997</v>
      </c>
      <c r="H12">
        <v>33555.300000000003</v>
      </c>
    </row>
    <row r="13" spans="1:30" x14ac:dyDescent="0.25">
      <c r="A13" t="s">
        <v>26</v>
      </c>
      <c r="B13">
        <v>6112524</v>
      </c>
      <c r="C13">
        <v>9248567</v>
      </c>
      <c r="D13">
        <v>9055081</v>
      </c>
      <c r="E13">
        <v>9152241</v>
      </c>
      <c r="F13">
        <v>9292382</v>
      </c>
      <c r="G13">
        <v>9397770</v>
      </c>
      <c r="H13">
        <v>9566909</v>
      </c>
    </row>
    <row r="14" spans="1:30" x14ac:dyDescent="0.25">
      <c r="A14" t="s">
        <v>27</v>
      </c>
      <c r="B14">
        <v>6112524</v>
      </c>
      <c r="C14">
        <v>9101903</v>
      </c>
      <c r="D14">
        <v>8920851</v>
      </c>
      <c r="E14">
        <v>9011654</v>
      </c>
      <c r="F14">
        <v>9157763</v>
      </c>
      <c r="G14">
        <v>9271364</v>
      </c>
      <c r="H14">
        <v>9451903</v>
      </c>
    </row>
    <row r="16" spans="1:30" x14ac:dyDescent="0.25">
      <c r="B16" t="s">
        <v>30</v>
      </c>
      <c r="J16" t="s">
        <v>31</v>
      </c>
    </row>
    <row r="17" spans="1:18" x14ac:dyDescent="0.25">
      <c r="A17" t="s">
        <v>29</v>
      </c>
      <c r="B17">
        <v>1990</v>
      </c>
      <c r="C17">
        <v>2005</v>
      </c>
      <c r="D17">
        <v>2015</v>
      </c>
      <c r="E17">
        <v>2016</v>
      </c>
      <c r="F17">
        <v>2017</v>
      </c>
      <c r="G17">
        <v>2018</v>
      </c>
      <c r="H17">
        <v>2019</v>
      </c>
      <c r="J17">
        <v>1990</v>
      </c>
      <c r="K17">
        <v>2005</v>
      </c>
      <c r="L17">
        <v>2015</v>
      </c>
      <c r="M17">
        <v>2016</v>
      </c>
      <c r="N17">
        <v>2017</v>
      </c>
      <c r="O17">
        <v>2018</v>
      </c>
      <c r="P17">
        <v>2019</v>
      </c>
    </row>
    <row r="18" spans="1:18" x14ac:dyDescent="0.25">
      <c r="A18" t="s">
        <v>16</v>
      </c>
      <c r="B18" s="2">
        <f>X6/(B12*1000)</f>
        <v>3.853500789651801E-6</v>
      </c>
      <c r="C18" s="2">
        <f t="shared" ref="C18:H18" si="7">Y6/(C12*1000)</f>
        <v>4.1898751373982633E-6</v>
      </c>
      <c r="D18" s="2">
        <f t="shared" si="7"/>
        <v>4.4797506921353933E-6</v>
      </c>
      <c r="E18" s="2">
        <f t="shared" si="7"/>
        <v>4.3952881464572801E-6</v>
      </c>
      <c r="F18" s="2">
        <f t="shared" si="7"/>
        <v>4.2964454137076176E-6</v>
      </c>
      <c r="G18" s="2">
        <f t="shared" si="7"/>
        <v>4.2630292049314188E-6</v>
      </c>
      <c r="H18" s="2">
        <f t="shared" si="7"/>
        <v>4.2288401534183872E-6</v>
      </c>
      <c r="J18" s="1">
        <f>B18*1000000000</f>
        <v>3853.5007896518009</v>
      </c>
      <c r="K18" s="1">
        <f t="shared" ref="K18:P19" si="8">C18*1000000000</f>
        <v>4189.8751373982632</v>
      </c>
      <c r="L18" s="1">
        <f t="shared" si="8"/>
        <v>4479.7506921353934</v>
      </c>
      <c r="M18" s="1">
        <f t="shared" si="8"/>
        <v>4395.2881464572802</v>
      </c>
      <c r="N18" s="1">
        <f t="shared" si="8"/>
        <v>4296.4454137076173</v>
      </c>
      <c r="O18" s="1">
        <f t="shared" si="8"/>
        <v>4263.0292049314185</v>
      </c>
      <c r="P18" s="1">
        <f t="shared" si="8"/>
        <v>4228.8401534183868</v>
      </c>
      <c r="R18" s="1">
        <f>AVERAGE(L18:P18)</f>
        <v>4332.6707221300194</v>
      </c>
    </row>
    <row r="19" spans="1:18" x14ac:dyDescent="0.25">
      <c r="A19" t="s">
        <v>26</v>
      </c>
      <c r="B19" s="2">
        <f>X7/(B13*1000)</f>
        <v>7.6891313637377938E-10</v>
      </c>
      <c r="C19" s="2">
        <f t="shared" ref="C19:H19" si="9">Y7/(C13*1000)</f>
        <v>5.1899932173276144E-10</v>
      </c>
      <c r="D19" s="2">
        <f t="shared" si="9"/>
        <v>5.7426322304571325E-10</v>
      </c>
      <c r="E19" s="2">
        <f t="shared" si="9"/>
        <v>5.7909314232437715E-10</v>
      </c>
      <c r="F19" s="2">
        <f t="shared" si="9"/>
        <v>5.8112118076936569E-10</v>
      </c>
      <c r="G19" s="2">
        <f t="shared" si="9"/>
        <v>5.8524522306887701E-10</v>
      </c>
      <c r="H19" s="2">
        <f t="shared" si="9"/>
        <v>5.9580372302067477E-10</v>
      </c>
      <c r="J19" s="1">
        <f>B19*1000000000</f>
        <v>0.76891313637377934</v>
      </c>
      <c r="K19" s="1">
        <f t="shared" si="8"/>
        <v>0.51899932173276142</v>
      </c>
      <c r="L19" s="1">
        <f t="shared" si="8"/>
        <v>0.5742632230457132</v>
      </c>
      <c r="M19" s="1">
        <f t="shared" si="8"/>
        <v>0.57909314232437714</v>
      </c>
      <c r="N19" s="1">
        <f t="shared" si="8"/>
        <v>0.5811211807693657</v>
      </c>
      <c r="O19" s="1">
        <f t="shared" si="8"/>
        <v>0.58524522306887705</v>
      </c>
      <c r="P19" s="1">
        <f t="shared" si="8"/>
        <v>0.59580372302067475</v>
      </c>
      <c r="R19" s="1">
        <f>AVERAGE(L19:P19)</f>
        <v>0.5831052984458015</v>
      </c>
    </row>
    <row r="21" spans="1:18" x14ac:dyDescent="0.25">
      <c r="K21" s="1"/>
      <c r="L21" s="1"/>
      <c r="M21" s="1"/>
      <c r="N21" s="1"/>
      <c r="O21" s="1"/>
      <c r="P21" s="1"/>
    </row>
    <row r="22" spans="1:18" x14ac:dyDescent="0.25">
      <c r="B22" s="1"/>
      <c r="K22" s="1"/>
      <c r="L22" s="1"/>
      <c r="M22" s="1"/>
      <c r="N22" s="1"/>
      <c r="O22" s="1"/>
      <c r="P22" s="1"/>
    </row>
  </sheetData>
  <hyperlinks>
    <hyperlink ref="A2" r:id="rId1" xr:uid="{ECC296D4-3086-4863-86C0-D5E7506D28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Lusk, Jayson L</dc:creator>
  <cp:lastModifiedBy>Lusk, Jayson L</cp:lastModifiedBy>
  <dcterms:created xsi:type="dcterms:W3CDTF">2021-06-16T19:57:51Z</dcterms:created>
  <dcterms:modified xsi:type="dcterms:W3CDTF">2021-06-18T14:12:00Z</dcterms:modified>
</cp:coreProperties>
</file>